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60" yWindow="90" windowWidth="18060" windowHeight="13425" activeTab="0"/>
  </bookViews>
  <sheets>
    <sheet name="totals" sheetId="1" r:id="rId1"/>
    <sheet name="purchased item" sheetId="2" r:id="rId2"/>
    <sheet name="other items" sheetId="3" r:id="rId3"/>
    <sheet name="pcb as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<sst xmlns="http://schemas.openxmlformats.org/spreadsheetml/2006/main" count="54" uniqueCount="44">
  <si>
    <t>crystal</t>
  </si>
  <si>
    <t>passives</t>
  </si>
  <si>
    <t>xilinx</t>
  </si>
  <si>
    <t>dc-dc</t>
  </si>
  <si>
    <t>silicon</t>
  </si>
  <si>
    <t>connectors</t>
  </si>
  <si>
    <t>xc2v2000-4fg676c</t>
  </si>
  <si>
    <t>xc2v1000-4fg456c</t>
  </si>
  <si>
    <t>other components</t>
  </si>
  <si>
    <t>front panel</t>
  </si>
  <si>
    <t>nre</t>
  </si>
  <si>
    <t>pcb fabrication</t>
  </si>
  <si>
    <t>components</t>
  </si>
  <si>
    <t>passive</t>
  </si>
  <si>
    <t>prototype pcb + assembly</t>
  </si>
  <si>
    <t>production pcb + assembly</t>
  </si>
  <si>
    <t>checksum</t>
  </si>
  <si>
    <t>price per module</t>
  </si>
  <si>
    <t>cables</t>
  </si>
  <si>
    <t>total board costs</t>
  </si>
  <si>
    <t>total in budget for nre, boards and cables</t>
  </si>
  <si>
    <t>grand total</t>
  </si>
  <si>
    <t>over/module</t>
  </si>
  <si>
    <t>over budget</t>
  </si>
  <si>
    <t>%</t>
  </si>
  <si>
    <t>1m</t>
  </si>
  <si>
    <t>2m</t>
  </si>
  <si>
    <t>3m</t>
  </si>
  <si>
    <t>60 off</t>
  </si>
  <si>
    <t>2wk</t>
  </si>
  <si>
    <t>delivery</t>
  </si>
  <si>
    <t>inc vat</t>
  </si>
  <si>
    <t>nre tooling</t>
  </si>
  <si>
    <t>nre programme machine</t>
  </si>
  <si>
    <t>qdr</t>
  </si>
  <si>
    <t>all prices include vat</t>
  </si>
  <si>
    <t>all prices include VAT</t>
  </si>
  <si>
    <t>&lt;-- this line guestimate.</t>
  </si>
  <si>
    <t>production</t>
  </si>
  <si>
    <t>assembly</t>
  </si>
  <si>
    <t>prototype</t>
  </si>
  <si>
    <t>VAT added on last line</t>
  </si>
  <si>
    <t>each</t>
  </si>
  <si>
    <t>in vat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</si>
</sst>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rchased%20ite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chased it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G6" sqref="G6"/>
    </sheetView>
  </sheetViews>
  <sheetFormatPr defaultColWidth="9.140625" defaultRowHeight="12.75"/>
  <cols>
    <col min="5" max="5" width="9.140625" style="2" customWidth="1"/>
  </cols>
  <sheetData>
    <row r="1" ht="12.75">
      <c r="A1" s="3">
        <v>37901</v>
      </c>
    </row>
    <row r="4" ht="12.75">
      <c r="A4" t="s">
        <v>12</v>
      </c>
    </row>
    <row r="5" spans="1:14" ht="12.75">
      <c r="A5" t="s">
        <v>13</v>
      </c>
      <c r="E5" s="2">
        <f>'purchased item'!E9+'purchased item'!E13+'purchased item'!E16+'other items'!G11+'other items'!G13</f>
        <v>13993.08</v>
      </c>
      <c r="N5" t="s">
        <v>42</v>
      </c>
    </row>
    <row r="6" spans="1:16" ht="12.75">
      <c r="A6" t="s">
        <v>4</v>
      </c>
      <c r="E6" s="2">
        <f>'purchased item'!E31+'other items'!G5+'other items'!G6</f>
        <v>30755.61</v>
      </c>
      <c r="N6" t="s">
        <v>28</v>
      </c>
      <c r="O6" t="s">
        <v>30</v>
      </c>
      <c r="P6" t="s">
        <v>31</v>
      </c>
    </row>
    <row r="7" spans="12:16" ht="12.75">
      <c r="L7" t="s">
        <v>18</v>
      </c>
      <c r="M7" t="s">
        <v>25</v>
      </c>
      <c r="N7">
        <v>48</v>
      </c>
      <c r="O7" t="s">
        <v>29</v>
      </c>
      <c r="P7">
        <f>N7*1.175</f>
        <v>56.400000000000006</v>
      </c>
    </row>
    <row r="8" spans="1:16" ht="12.75">
      <c r="A8" t="s">
        <v>14</v>
      </c>
      <c r="E8" s="2">
        <f>'pcb ass'!I10</f>
        <v>12278.75</v>
      </c>
      <c r="M8" t="s">
        <v>26</v>
      </c>
      <c r="N8">
        <v>56</v>
      </c>
      <c r="P8">
        <f>N8*1.175</f>
        <v>65.8</v>
      </c>
    </row>
    <row r="9" spans="13:16" ht="12.75">
      <c r="M9" t="s">
        <v>27</v>
      </c>
      <c r="N9">
        <v>60</v>
      </c>
      <c r="P9">
        <f>N9*1.175</f>
        <v>70.5</v>
      </c>
    </row>
    <row r="10" spans="1:5" ht="12.75">
      <c r="A10" t="s">
        <v>15</v>
      </c>
      <c r="E10" s="2">
        <f>'pcb ass'!I19</f>
        <v>29786.25</v>
      </c>
    </row>
    <row r="12" spans="1:5" ht="12.75">
      <c r="A12" s="1" t="s">
        <v>19</v>
      </c>
      <c r="E12" s="4">
        <f>SUM(E5:E10)</f>
        <v>86813.69</v>
      </c>
    </row>
    <row r="13" ht="12.75">
      <c r="G13" t="s">
        <v>22</v>
      </c>
    </row>
    <row r="14" spans="1:7" ht="12.75">
      <c r="A14" s="1" t="s">
        <v>17</v>
      </c>
      <c r="E14" s="2">
        <f>E12/11</f>
        <v>7892.153636363637</v>
      </c>
      <c r="G14">
        <f>E14-6100-(5000/11)</f>
        <v>1337.6081818181824</v>
      </c>
    </row>
    <row r="16" spans="1:5" ht="12.75">
      <c r="A16" t="s">
        <v>18</v>
      </c>
      <c r="C16">
        <v>64</v>
      </c>
      <c r="D16">
        <f>P9</f>
        <v>70.5</v>
      </c>
      <c r="E16" s="4">
        <f>C16*D16</f>
        <v>4512</v>
      </c>
    </row>
    <row r="18" ht="3.75" customHeight="1"/>
    <row r="19" spans="1:5" ht="12.75">
      <c r="A19" t="s">
        <v>21</v>
      </c>
      <c r="E19" s="4">
        <f>E12+E16</f>
        <v>91325.69</v>
      </c>
    </row>
    <row r="29" ht="12.75">
      <c r="G29" t="s">
        <v>23</v>
      </c>
    </row>
    <row r="30" spans="1:9" ht="12.75">
      <c r="A30" t="s">
        <v>20</v>
      </c>
      <c r="E30" s="2">
        <v>87000</v>
      </c>
      <c r="G30">
        <f>E19-E30</f>
        <v>4325.690000000002</v>
      </c>
      <c r="H30" s="2">
        <f>(G30/E30)*100</f>
        <v>4.97205747126437</v>
      </c>
      <c r="I30" t="s">
        <v>24</v>
      </c>
    </row>
    <row r="33" spans="1:5" ht="12.75">
      <c r="A33" t="s">
        <v>16</v>
      </c>
      <c r="E33" s="2">
        <f>'purchased item'!C33+'other items'!G5+'other items'!G6+'other items'!G11+'other items'!G13+'pcb ass'!G23</f>
        <v>86813.69</v>
      </c>
    </row>
    <row r="34" ht="12.75">
      <c r="E34" s="2">
        <f>E12-E33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17" sqref="G17"/>
    </sheetView>
  </sheetViews>
  <sheetFormatPr defaultColWidth="9.140625" defaultRowHeight="12.75"/>
  <sheetData>
    <row r="1" ht="12.75">
      <c r="A1" t="s">
        <v>35</v>
      </c>
    </row>
    <row r="3" spans="1:3" ht="12.75">
      <c r="A3" t="s">
        <v>0</v>
      </c>
      <c r="C3">
        <v>66.98</v>
      </c>
    </row>
    <row r="4" spans="1:3" ht="12.75">
      <c r="A4" t="s">
        <v>1</v>
      </c>
      <c r="C4">
        <v>320.78</v>
      </c>
    </row>
    <row r="5" ht="12.75">
      <c r="C5">
        <v>1629.14</v>
      </c>
    </row>
    <row r="6" ht="12.75">
      <c r="C6">
        <v>990.78</v>
      </c>
    </row>
    <row r="7" ht="12.75">
      <c r="C7">
        <v>280.83</v>
      </c>
    </row>
    <row r="8" ht="12.75">
      <c r="C8">
        <v>41.13</v>
      </c>
    </row>
    <row r="9" spans="3:5" ht="12.75">
      <c r="C9">
        <v>2350</v>
      </c>
      <c r="E9">
        <f>SUM(C3:C9)</f>
        <v>5679.64</v>
      </c>
    </row>
    <row r="11" spans="1:3" ht="12.75">
      <c r="A11" t="s">
        <v>3</v>
      </c>
      <c r="C11">
        <v>303</v>
      </c>
    </row>
    <row r="12" ht="12.75">
      <c r="C12">
        <v>228.28</v>
      </c>
    </row>
    <row r="13" spans="3:5" ht="12.75">
      <c r="C13">
        <v>530.16</v>
      </c>
      <c r="E13">
        <f>SUM(C11:C13)</f>
        <v>1061.44</v>
      </c>
    </row>
    <row r="15" spans="1:3" ht="12.75">
      <c r="A15" t="s">
        <v>5</v>
      </c>
      <c r="C15">
        <v>399.5</v>
      </c>
    </row>
    <row r="16" spans="3:7" ht="12.75">
      <c r="C16">
        <v>1160</v>
      </c>
      <c r="E16">
        <f>SUM(C15:C16)</f>
        <v>1559.5</v>
      </c>
      <c r="G16">
        <f>E9+E13+E16</f>
        <v>8300.58</v>
      </c>
    </row>
    <row r="20" spans="1:3" ht="12.75">
      <c r="A20" t="s">
        <v>2</v>
      </c>
      <c r="C20">
        <v>3573.53</v>
      </c>
    </row>
    <row r="21" spans="1:3" ht="12.75">
      <c r="A21" t="s">
        <v>4</v>
      </c>
      <c r="C21">
        <v>486.45</v>
      </c>
    </row>
    <row r="22" ht="12.75">
      <c r="C22">
        <v>305.5</v>
      </c>
    </row>
    <row r="23" ht="12.75">
      <c r="C23">
        <v>1182.17</v>
      </c>
    </row>
    <row r="24" ht="12.75">
      <c r="C24">
        <v>100</v>
      </c>
    </row>
    <row r="25" ht="12.75">
      <c r="C25">
        <v>3106.58</v>
      </c>
    </row>
    <row r="26" ht="12.75">
      <c r="C26">
        <v>4300.5</v>
      </c>
    </row>
    <row r="27" ht="12.75">
      <c r="C27">
        <v>3120.8</v>
      </c>
    </row>
    <row r="28" ht="12.75">
      <c r="C28">
        <v>180.95</v>
      </c>
    </row>
    <row r="29" ht="12.75">
      <c r="C29">
        <v>3120.8</v>
      </c>
    </row>
    <row r="30" ht="12.75">
      <c r="C30">
        <v>474.7</v>
      </c>
    </row>
    <row r="31" spans="1:5" ht="12.75">
      <c r="A31" t="s">
        <v>34</v>
      </c>
      <c r="C31">
        <v>1803.63</v>
      </c>
      <c r="E31">
        <f>SUM(C20:C31)</f>
        <v>21755.61</v>
      </c>
    </row>
    <row r="33" spans="3:5" ht="12.75">
      <c r="C33">
        <f>SUM(C3:C31)</f>
        <v>30056.190000000002</v>
      </c>
      <c r="E33">
        <f>SUM(E3:E31)</f>
        <v>30056.190000000002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15" sqref="G15"/>
    </sheetView>
  </sheetViews>
  <sheetFormatPr defaultColWidth="9.140625" defaultRowHeight="12.75"/>
  <sheetData>
    <row r="1" ht="12.75">
      <c r="A1" t="s">
        <v>36</v>
      </c>
    </row>
    <row r="3" ht="12.75">
      <c r="E3">
        <v>9</v>
      </c>
    </row>
    <row r="4" ht="12.75">
      <c r="A4" t="s">
        <v>2</v>
      </c>
    </row>
    <row r="5" spans="1:7" ht="12.75">
      <c r="A5" t="s">
        <v>6</v>
      </c>
      <c r="C5">
        <v>200</v>
      </c>
      <c r="D5">
        <v>1</v>
      </c>
      <c r="E5">
        <f>D5*E3</f>
        <v>9</v>
      </c>
      <c r="G5">
        <f>E5*C5</f>
        <v>1800</v>
      </c>
    </row>
    <row r="6" spans="1:9" ht="12.75">
      <c r="A6" t="s">
        <v>7</v>
      </c>
      <c r="C6">
        <v>100</v>
      </c>
      <c r="D6">
        <v>8</v>
      </c>
      <c r="E6">
        <f>D6*E3</f>
        <v>72</v>
      </c>
      <c r="G6">
        <f>E6*C6</f>
        <v>7200</v>
      </c>
      <c r="I6">
        <f>G5+G6</f>
        <v>9000</v>
      </c>
    </row>
    <row r="10" ht="12.75">
      <c r="E10">
        <v>11</v>
      </c>
    </row>
    <row r="11" spans="1:11" ht="12.75">
      <c r="A11" t="s">
        <v>8</v>
      </c>
      <c r="C11">
        <v>400</v>
      </c>
      <c r="D11">
        <v>1</v>
      </c>
      <c r="E11">
        <f>E10*D11</f>
        <v>11</v>
      </c>
      <c r="G11">
        <f>E11*C11</f>
        <v>4400</v>
      </c>
      <c r="K11" t="s">
        <v>37</v>
      </c>
    </row>
    <row r="13" spans="1:9" ht="12.75">
      <c r="A13" t="s">
        <v>9</v>
      </c>
      <c r="C13">
        <v>117.5</v>
      </c>
      <c r="D13">
        <v>1</v>
      </c>
      <c r="E13">
        <f>E10*D13</f>
        <v>11</v>
      </c>
      <c r="G13">
        <f>E13*C13</f>
        <v>1292.5</v>
      </c>
      <c r="I13">
        <f>G11+G13</f>
        <v>5692.5</v>
      </c>
    </row>
    <row r="15" spans="7:9" ht="12.75">
      <c r="G15">
        <f>SUM(G5:G13)</f>
        <v>14692.5</v>
      </c>
      <c r="I15">
        <f>SUM(I5:I13)</f>
        <v>14692.5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3" sqref="I23"/>
    </sheetView>
  </sheetViews>
  <sheetFormatPr defaultColWidth="9.140625" defaultRowHeight="12.75"/>
  <cols>
    <col min="2" max="2" width="13.7109375" style="0" customWidth="1"/>
  </cols>
  <sheetData>
    <row r="1" ht="12.75">
      <c r="A1" t="s">
        <v>41</v>
      </c>
    </row>
    <row r="3" spans="1:5" ht="12.75">
      <c r="A3" t="s">
        <v>40</v>
      </c>
      <c r="E3">
        <v>2</v>
      </c>
    </row>
    <row r="4" spans="1:9" ht="12.75">
      <c r="A4" t="s">
        <v>11</v>
      </c>
      <c r="C4">
        <v>750</v>
      </c>
      <c r="D4">
        <v>1</v>
      </c>
      <c r="E4">
        <f>D4*E3</f>
        <v>2</v>
      </c>
      <c r="G4" s="2">
        <f>E4*C4</f>
        <v>1500</v>
      </c>
      <c r="H4" s="2"/>
      <c r="I4" s="2"/>
    </row>
    <row r="5" spans="1:9" ht="12.75">
      <c r="A5" t="s">
        <v>10</v>
      </c>
      <c r="C5">
        <v>750</v>
      </c>
      <c r="D5">
        <v>1</v>
      </c>
      <c r="E5">
        <f>D5</f>
        <v>1</v>
      </c>
      <c r="G5" s="2">
        <f>E5*C5</f>
        <v>750</v>
      </c>
      <c r="H5" s="2"/>
      <c r="I5" s="2"/>
    </row>
    <row r="6" spans="7:9" ht="12.75">
      <c r="G6" s="2"/>
      <c r="H6" s="2"/>
      <c r="I6" s="2"/>
    </row>
    <row r="7" spans="1:9" ht="12.75">
      <c r="A7" t="s">
        <v>39</v>
      </c>
      <c r="C7">
        <v>3500</v>
      </c>
      <c r="D7">
        <v>1</v>
      </c>
      <c r="E7">
        <f>D7*E3</f>
        <v>2</v>
      </c>
      <c r="G7" s="2">
        <f>E7*C7</f>
        <v>7000</v>
      </c>
      <c r="H7" s="2"/>
      <c r="I7" s="2"/>
    </row>
    <row r="8" spans="1:9" ht="12.75">
      <c r="A8" t="s">
        <v>32</v>
      </c>
      <c r="C8">
        <v>850</v>
      </c>
      <c r="D8">
        <v>1</v>
      </c>
      <c r="E8">
        <f>D8</f>
        <v>1</v>
      </c>
      <c r="G8" s="2">
        <f>E8*C8</f>
        <v>850</v>
      </c>
      <c r="H8" s="2"/>
      <c r="I8" s="2"/>
    </row>
    <row r="9" spans="1:9" ht="12.75">
      <c r="A9" t="s">
        <v>33</v>
      </c>
      <c r="C9">
        <v>350</v>
      </c>
      <c r="D9">
        <v>1</v>
      </c>
      <c r="E9">
        <v>1</v>
      </c>
      <c r="G9" s="2">
        <f>E9*C9</f>
        <v>350</v>
      </c>
      <c r="H9" s="2"/>
      <c r="I9" s="2">
        <f>SUM(G4:G9)</f>
        <v>10450</v>
      </c>
    </row>
    <row r="10" spans="7:10" ht="12.75">
      <c r="G10" s="2"/>
      <c r="H10" s="2"/>
      <c r="I10" s="2">
        <f>I9*1.175</f>
        <v>12278.75</v>
      </c>
      <c r="J10" t="s">
        <v>43</v>
      </c>
    </row>
    <row r="11" spans="7:9" ht="12.75">
      <c r="G11" s="2"/>
      <c r="H11" s="2"/>
      <c r="I11" s="2"/>
    </row>
    <row r="12" spans="1:9" ht="12.75">
      <c r="A12" t="s">
        <v>38</v>
      </c>
      <c r="E12">
        <v>9</v>
      </c>
      <c r="G12" s="2"/>
      <c r="H12" s="2"/>
      <c r="I12" s="2"/>
    </row>
    <row r="13" spans="1:9" ht="12.75">
      <c r="A13" t="s">
        <v>11</v>
      </c>
      <c r="C13">
        <v>400</v>
      </c>
      <c r="D13">
        <v>1</v>
      </c>
      <c r="E13">
        <f>D13*E12</f>
        <v>9</v>
      </c>
      <c r="G13" s="2">
        <f>E13*C13</f>
        <v>3600</v>
      </c>
      <c r="H13" s="2"/>
      <c r="I13" s="2"/>
    </row>
    <row r="14" spans="1:9" ht="12.75">
      <c r="A14" t="s">
        <v>10</v>
      </c>
      <c r="C14">
        <v>750</v>
      </c>
      <c r="D14">
        <v>1</v>
      </c>
      <c r="E14">
        <f>D14</f>
        <v>1</v>
      </c>
      <c r="G14" s="2">
        <f>E14*C14</f>
        <v>750</v>
      </c>
      <c r="H14" s="2"/>
      <c r="I14" s="2"/>
    </row>
    <row r="15" spans="7:9" ht="12.75">
      <c r="G15" s="2"/>
      <c r="H15" s="2"/>
      <c r="I15" s="2"/>
    </row>
    <row r="16" spans="1:9" ht="12.75">
      <c r="A16" t="s">
        <v>39</v>
      </c>
      <c r="C16">
        <v>2200</v>
      </c>
      <c r="D16">
        <v>1</v>
      </c>
      <c r="E16">
        <f>D16*E12</f>
        <v>9</v>
      </c>
      <c r="G16" s="2">
        <f>E16*C16</f>
        <v>19800</v>
      </c>
      <c r="H16" s="2"/>
      <c r="I16" s="2"/>
    </row>
    <row r="17" spans="1:9" ht="12.75">
      <c r="A17" t="s">
        <v>32</v>
      </c>
      <c r="C17">
        <v>850</v>
      </c>
      <c r="D17">
        <v>1</v>
      </c>
      <c r="E17">
        <f>D17</f>
        <v>1</v>
      </c>
      <c r="G17" s="2">
        <f>E17*C17</f>
        <v>850</v>
      </c>
      <c r="H17" s="2"/>
      <c r="I17" s="2"/>
    </row>
    <row r="18" spans="1:9" ht="12.75">
      <c r="A18" t="s">
        <v>33</v>
      </c>
      <c r="C18">
        <v>350</v>
      </c>
      <c r="D18">
        <v>1</v>
      </c>
      <c r="E18">
        <v>1</v>
      </c>
      <c r="G18" s="2">
        <f>E18*C18</f>
        <v>350</v>
      </c>
      <c r="H18" s="2"/>
      <c r="I18" s="2">
        <f>SUM(G13:G18)</f>
        <v>25350</v>
      </c>
    </row>
    <row r="19" spans="7:10" ht="12.75">
      <c r="G19" s="2"/>
      <c r="H19" s="2"/>
      <c r="I19" s="2">
        <f>I18*1.175</f>
        <v>29786.25</v>
      </c>
      <c r="J19" t="s">
        <v>43</v>
      </c>
    </row>
    <row r="20" spans="7:9" ht="12.75">
      <c r="G20" s="2"/>
      <c r="H20" s="2"/>
      <c r="I20" s="2"/>
    </row>
    <row r="21" spans="7:9" ht="12.75">
      <c r="G21" s="2">
        <f>SUM(G4:G18)</f>
        <v>35800</v>
      </c>
      <c r="H21" s="2"/>
      <c r="I21" s="2">
        <f>I9+I18</f>
        <v>35800</v>
      </c>
    </row>
    <row r="22" spans="7:9" ht="12.75">
      <c r="G22" s="2"/>
      <c r="H22" s="2"/>
      <c r="I22" s="2"/>
    </row>
    <row r="23" spans="7:10" ht="12.75">
      <c r="G23" s="2">
        <f>G21*1.175</f>
        <v>42065</v>
      </c>
      <c r="H23" s="2"/>
      <c r="I23" s="2">
        <f>I21*1.175</f>
        <v>42065</v>
      </c>
      <c r="J23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sab93</dc:creator>
  <cp:keywords/>
  <dc:description/>
  <cp:lastModifiedBy>sab93</cp:lastModifiedBy>
  <dcterms:created xsi:type="dcterms:W3CDTF">2003-10-01T08:24:46Z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